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9720" windowHeight="6840" activeTab="1"/>
  </bookViews>
  <sheets>
    <sheet name="REPS" sheetId="1" r:id="rId1"/>
    <sheet name="VLOOKUP with MATCH" sheetId="2" r:id="rId2"/>
  </sheets>
  <definedNames>
    <definedName name="Categories">REPS!$A$4:$L$4</definedName>
    <definedName name="Database1">REPS!$A$5:$L$29</definedName>
    <definedName name="Names_Table">'VLOOKUP with MATCH'!$H$13:$I$24</definedName>
    <definedName name="UserDisplayed_Names">'VLOOKUP with MATCH'!$H$13:$H$24</definedName>
  </definedNames>
  <calcPr calcId="145621"/>
</workbook>
</file>

<file path=xl/calcChain.xml><?xml version="1.0" encoding="utf-8"?>
<calcChain xmlns="http://schemas.openxmlformats.org/spreadsheetml/2006/main">
  <c r="E30" i="2" l="1"/>
  <c r="E32" i="2"/>
  <c r="E33" i="2"/>
  <c r="E34" i="2"/>
  <c r="E29" i="2"/>
  <c r="B14" i="2" l="1"/>
  <c r="B16" i="2"/>
  <c r="B17" i="2"/>
  <c r="B18" i="2"/>
  <c r="B13" i="2"/>
  <c r="E13" i="2"/>
  <c r="E14" i="2"/>
  <c r="E16" i="2"/>
  <c r="E17" i="2"/>
  <c r="E18" i="2"/>
  <c r="I4" i="2"/>
  <c r="I3" i="2"/>
  <c r="E6" i="2"/>
  <c r="E5" i="2"/>
  <c r="E4" i="2"/>
  <c r="E3" i="2"/>
  <c r="B3" i="2"/>
  <c r="B8" i="2"/>
  <c r="B7" i="2"/>
  <c r="B6" i="2"/>
  <c r="B5" i="2"/>
  <c r="B4" i="2"/>
  <c r="L28" i="1" l="1"/>
  <c r="L9" i="1"/>
  <c r="L5" i="1"/>
  <c r="L24" i="1"/>
  <c r="L7" i="1"/>
  <c r="L17" i="1"/>
  <c r="L20" i="1"/>
  <c r="L22" i="1"/>
  <c r="L21" i="1"/>
  <c r="L13" i="1"/>
  <c r="L27" i="1"/>
  <c r="L8" i="1"/>
  <c r="L26" i="1"/>
  <c r="L15" i="1"/>
  <c r="L25" i="1"/>
  <c r="L23" i="1"/>
  <c r="L12" i="1"/>
  <c r="L10" i="1"/>
  <c r="L18" i="1"/>
  <c r="L11" i="1"/>
  <c r="L6" i="1"/>
  <c r="L14" i="1"/>
  <c r="L29" i="1"/>
  <c r="L19" i="1"/>
  <c r="L16" i="1"/>
  <c r="E7" i="2" l="1"/>
  <c r="E31" i="2"/>
  <c r="B15" i="2"/>
  <c r="I5" i="2"/>
  <c r="E15" i="2"/>
</calcChain>
</file>

<file path=xl/sharedStrings.xml><?xml version="1.0" encoding="utf-8"?>
<sst xmlns="http://schemas.openxmlformats.org/spreadsheetml/2006/main" count="207" uniqueCount="161">
  <si>
    <t>L-NAME</t>
  </si>
  <si>
    <t>F-NAME</t>
  </si>
  <si>
    <t>ADDRESS</t>
  </si>
  <si>
    <t>CITY</t>
  </si>
  <si>
    <t>STATE</t>
  </si>
  <si>
    <t xml:space="preserve"> ZIP</t>
  </si>
  <si>
    <t>QTR-1</t>
  </si>
  <si>
    <t>ANNUAL SALES</t>
  </si>
  <si>
    <t>CA</t>
  </si>
  <si>
    <t>NY</t>
  </si>
  <si>
    <t>FL</t>
  </si>
  <si>
    <t>QTR-2</t>
  </si>
  <si>
    <t>QTR-3</t>
  </si>
  <si>
    <t>QTR-4</t>
  </si>
  <si>
    <t>LA</t>
  </si>
  <si>
    <t>1171 View Boulevard</t>
  </si>
  <si>
    <t>Charleen</t>
  </si>
  <si>
    <t>Matney</t>
  </si>
  <si>
    <t>IL</t>
  </si>
  <si>
    <t>2703 Park Boulevard</t>
  </si>
  <si>
    <t>Hugh</t>
  </si>
  <si>
    <t>Nagle</t>
  </si>
  <si>
    <t>WI</t>
  </si>
  <si>
    <t>2311 Washington Boulevard</t>
  </si>
  <si>
    <t>Heriberto</t>
  </si>
  <si>
    <t>Crump</t>
  </si>
  <si>
    <t>AR</t>
  </si>
  <si>
    <t>4259 Elm Street</t>
  </si>
  <si>
    <t>Latisha</t>
  </si>
  <si>
    <t>Witte</t>
  </si>
  <si>
    <t>TN</t>
  </si>
  <si>
    <t>5071 Second Road</t>
  </si>
  <si>
    <t>Elmo</t>
  </si>
  <si>
    <t>Savoy</t>
  </si>
  <si>
    <t>5535 Washington Street</t>
  </si>
  <si>
    <t>Blake</t>
  </si>
  <si>
    <t>Grover</t>
  </si>
  <si>
    <t>MO</t>
  </si>
  <si>
    <t>5761 Park Avenue</t>
  </si>
  <si>
    <t>Kiersten</t>
  </si>
  <si>
    <t>Butts</t>
  </si>
  <si>
    <t>PA</t>
  </si>
  <si>
    <t>720 Hill Street</t>
  </si>
  <si>
    <t>Yasmine</t>
  </si>
  <si>
    <t>Mccoy</t>
  </si>
  <si>
    <t>NH</t>
  </si>
  <si>
    <t>4560 Ninth Circle</t>
  </si>
  <si>
    <t>Gannon</t>
  </si>
  <si>
    <t>Peeples</t>
  </si>
  <si>
    <t>3564 Cedar Street</t>
  </si>
  <si>
    <t>Lucas</t>
  </si>
  <si>
    <t>Bruton</t>
  </si>
  <si>
    <t>IA</t>
  </si>
  <si>
    <t>7084 View Road</t>
  </si>
  <si>
    <t>Chayton</t>
  </si>
  <si>
    <t>Sinclair</t>
  </si>
  <si>
    <t>WV</t>
  </si>
  <si>
    <t>4403 Ninth Circle</t>
  </si>
  <si>
    <t>Kioko</t>
  </si>
  <si>
    <t>Denham</t>
  </si>
  <si>
    <t>MN</t>
  </si>
  <si>
    <t>2786 Fourth Street</t>
  </si>
  <si>
    <t>Hardwyn</t>
  </si>
  <si>
    <t>Hartmann</t>
  </si>
  <si>
    <t>7489 Fourth Avenue</t>
  </si>
  <si>
    <t>Afra</t>
  </si>
  <si>
    <t>Nobles</t>
  </si>
  <si>
    <t>100 Seventh Avenue</t>
  </si>
  <si>
    <t>Giancarlo</t>
  </si>
  <si>
    <t>Schrader</t>
  </si>
  <si>
    <t>WA</t>
  </si>
  <si>
    <t>2603 Ninth Road</t>
  </si>
  <si>
    <t>Chantelle</t>
  </si>
  <si>
    <t>Handley</t>
  </si>
  <si>
    <t>5133 Ninth Circle</t>
  </si>
  <si>
    <t>Clare</t>
  </si>
  <si>
    <t>Vincent</t>
  </si>
  <si>
    <t>4316 Seventh Circle</t>
  </si>
  <si>
    <t>Gerianne</t>
  </si>
  <si>
    <t>Sepulveda</t>
  </si>
  <si>
    <t>ME</t>
  </si>
  <si>
    <t>5067 View Circle</t>
  </si>
  <si>
    <t>Darshan</t>
  </si>
  <si>
    <t>Slone</t>
  </si>
  <si>
    <t>1635 View Road</t>
  </si>
  <si>
    <t>Hollis</t>
  </si>
  <si>
    <t>Richie</t>
  </si>
  <si>
    <t>SC</t>
  </si>
  <si>
    <t>4336 Ninth Boulevard</t>
  </si>
  <si>
    <t>Nessa</t>
  </si>
  <si>
    <t>Nagy</t>
  </si>
  <si>
    <t>130 Lake Road</t>
  </si>
  <si>
    <t>Garry</t>
  </si>
  <si>
    <t>Mcinnis</t>
  </si>
  <si>
    <t>MD</t>
  </si>
  <si>
    <t>5978 Elm Street</t>
  </si>
  <si>
    <t>Garrison</t>
  </si>
  <si>
    <t>Yee</t>
  </si>
  <si>
    <t>3047 Park Boulevard</t>
  </si>
  <si>
    <t>Kacie</t>
  </si>
  <si>
    <t>Nevarez</t>
  </si>
  <si>
    <t>IN</t>
  </si>
  <si>
    <t>4974 Oak Road</t>
  </si>
  <si>
    <t>Izaiah</t>
  </si>
  <si>
    <t>Ogle</t>
  </si>
  <si>
    <t>2012 SALES</t>
  </si>
  <si>
    <t>ALPHA SALES</t>
  </si>
  <si>
    <t>Employee #</t>
  </si>
  <si>
    <t>EMPLOYEE #</t>
  </si>
  <si>
    <t>110</t>
  </si>
  <si>
    <t>Oneida</t>
  </si>
  <si>
    <t>Williamsville</t>
  </si>
  <si>
    <t>Hollandale</t>
  </si>
  <si>
    <t>Jennings</t>
  </si>
  <si>
    <t>Redford</t>
  </si>
  <si>
    <t>Harrison</t>
  </si>
  <si>
    <t>Shippingport</t>
  </si>
  <si>
    <t>Minneapolis</t>
  </si>
  <si>
    <t>Adams</t>
  </si>
  <si>
    <t>Holstein</t>
  </si>
  <si>
    <t>Indianapolis</t>
  </si>
  <si>
    <t>Greenville</t>
  </si>
  <si>
    <t>Dover</t>
  </si>
  <si>
    <t>Homer</t>
  </si>
  <si>
    <t>Linden</t>
  </si>
  <si>
    <t>Tukwila</t>
  </si>
  <si>
    <t>Scandinavia</t>
  </si>
  <si>
    <t>Jackson</t>
  </si>
  <si>
    <t>York</t>
  </si>
  <si>
    <t>Brodbecks</t>
  </si>
  <si>
    <t>Pigeon</t>
  </si>
  <si>
    <t>Angie</t>
  </si>
  <si>
    <t>San Bruno</t>
  </si>
  <si>
    <t>Centralia</t>
  </si>
  <si>
    <t>North Woods Beach</t>
  </si>
  <si>
    <t>ADDRESS INFORMATION</t>
  </si>
  <si>
    <t>SALES INFORMATION</t>
  </si>
  <si>
    <t>MIXED INFORMATION</t>
  </si>
  <si>
    <t>MATCH (without error checking)</t>
  </si>
  <si>
    <t>MATCH (with error checking)</t>
  </si>
  <si>
    <t>=VLOOKUP($B$2,Database1,MATCH(A13,Categories,0),FALSE)</t>
  </si>
  <si>
    <t>=IFERROR(VLOOKUP($B$2,Database1,MATCH(D13,Categories,0),FALSE),"")</t>
  </si>
  <si>
    <t>Cell B13</t>
  </si>
  <si>
    <t>Cell E13</t>
  </si>
  <si>
    <t>True Names</t>
  </si>
  <si>
    <t>User-Displayed Names</t>
  </si>
  <si>
    <t>Employee Number</t>
  </si>
  <si>
    <t>Last Name</t>
  </si>
  <si>
    <t>First Name</t>
  </si>
  <si>
    <t>Address</t>
  </si>
  <si>
    <t>City</t>
  </si>
  <si>
    <t>State</t>
  </si>
  <si>
    <t>ZIP Code</t>
  </si>
  <si>
    <t>Q1 Sales</t>
  </si>
  <si>
    <t>Q2 Sales</t>
  </si>
  <si>
    <t>Q3 Sales</t>
  </si>
  <si>
    <t>Q4 Sales</t>
  </si>
  <si>
    <t>2012 Sales Total</t>
  </si>
  <si>
    <t>VLOOKUP with User-Friendly Names</t>
  </si>
  <si>
    <t>=IFERROR(VLOOKUP($B$2,Database1,MATCH(VLOOKUP(D29,Names_Table,2,FALSE),Categories,0),FALSE),"")</t>
  </si>
  <si>
    <t>Cell E29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</si>
</sst>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Helv"/>
    </font>
    <font>
      <sz val="10"/>
      <color theme="1"/>
      <name val="Helv"/>
    </font>
  </fonts>
  <fills count="1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medium">
        <color indexed="64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/>
    <xf numFmtId="4" fontId="3" fillId="0" borderId="0" xfId="1" applyFont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3" fillId="0" borderId="0" xfId="1" applyFont="1" applyAlignment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164" fontId="5" fillId="3" borderId="5" xfId="2" applyNumberFormat="1" applyFont="1" applyFill="1" applyBorder="1"/>
    <xf numFmtId="164" fontId="5" fillId="3" borderId="6" xfId="2" applyNumberFormat="1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2" applyNumberFormat="1" applyFont="1" applyBorder="1"/>
    <xf numFmtId="164" fontId="5" fillId="0" borderId="6" xfId="2" applyNumberFormat="1" applyFont="1" applyBorder="1"/>
    <xf numFmtId="0" fontId="8" fillId="0" borderId="7" xfId="0" applyFont="1" applyBorder="1"/>
    <xf numFmtId="0" fontId="8" fillId="0" borderId="8" xfId="0" applyFont="1" applyBorder="1" applyAlignment="1">
      <alignment horizontal="left"/>
    </xf>
    <xf numFmtId="0" fontId="7" fillId="4" borderId="9" xfId="0" applyFont="1" applyFill="1" applyBorder="1"/>
    <xf numFmtId="0" fontId="8" fillId="5" borderId="9" xfId="0" applyFont="1" applyFill="1" applyBorder="1"/>
    <xf numFmtId="0" fontId="8" fillId="5" borderId="10" xfId="0" applyFont="1" applyFill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 applyAlignment="1">
      <alignment horizontal="left"/>
    </xf>
    <xf numFmtId="0" fontId="7" fillId="4" borderId="10" xfId="0" applyNumberFormat="1" applyFont="1" applyFill="1" applyBorder="1" applyAlignment="1">
      <alignment horizontal="left"/>
    </xf>
    <xf numFmtId="0" fontId="8" fillId="7" borderId="11" xfId="0" applyFont="1" applyFill="1" applyBorder="1"/>
    <xf numFmtId="0" fontId="7" fillId="6" borderId="13" xfId="0" applyFont="1" applyFill="1" applyBorder="1"/>
    <xf numFmtId="0" fontId="7" fillId="6" borderId="14" xfId="0" applyFont="1" applyFill="1" applyBorder="1" applyAlignment="1">
      <alignment horizontal="left"/>
    </xf>
    <xf numFmtId="0" fontId="8" fillId="7" borderId="13" xfId="0" applyFont="1" applyFill="1" applyBorder="1"/>
    <xf numFmtId="0" fontId="8" fillId="0" borderId="13" xfId="0" applyFont="1" applyBorder="1"/>
    <xf numFmtId="165" fontId="8" fillId="7" borderId="14" xfId="2" applyNumberFormat="1" applyFont="1" applyFill="1" applyBorder="1" applyAlignment="1">
      <alignment horizontal="right"/>
    </xf>
    <xf numFmtId="165" fontId="8" fillId="0" borderId="14" xfId="2" applyNumberFormat="1" applyFont="1" applyBorder="1" applyAlignment="1">
      <alignment horizontal="right"/>
    </xf>
    <xf numFmtId="165" fontId="8" fillId="7" borderId="12" xfId="2" applyNumberFormat="1" applyFont="1" applyFill="1" applyBorder="1" applyAlignment="1">
      <alignment horizontal="right"/>
    </xf>
    <xf numFmtId="0" fontId="8" fillId="9" borderId="15" xfId="0" applyFont="1" applyFill="1" applyBorder="1"/>
    <xf numFmtId="0" fontId="7" fillId="8" borderId="17" xfId="0" applyFont="1" applyFill="1" applyBorder="1"/>
    <xf numFmtId="0" fontId="7" fillId="8" borderId="18" xfId="0" applyFont="1" applyFill="1" applyBorder="1"/>
    <xf numFmtId="0" fontId="8" fillId="9" borderId="17" xfId="0" applyFont="1" applyFill="1" applyBorder="1"/>
    <xf numFmtId="0" fontId="8" fillId="9" borderId="18" xfId="0" applyFont="1" applyFill="1" applyBorder="1"/>
    <xf numFmtId="0" fontId="8" fillId="0" borderId="17" xfId="0" applyFont="1" applyBorder="1"/>
    <xf numFmtId="0" fontId="8" fillId="0" borderId="18" xfId="0" applyFont="1" applyBorder="1"/>
    <xf numFmtId="165" fontId="8" fillId="9" borderId="16" xfId="0" applyNumberFormat="1" applyFont="1" applyFill="1" applyBorder="1"/>
    <xf numFmtId="164" fontId="8" fillId="5" borderId="10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11" borderId="22" xfId="0" applyFont="1" applyFill="1" applyBorder="1"/>
    <xf numFmtId="0" fontId="7" fillId="10" borderId="0" xfId="0" applyFont="1" applyFill="1" applyBorder="1"/>
    <xf numFmtId="0" fontId="7" fillId="10" borderId="23" xfId="0" applyFont="1" applyFill="1" applyBorder="1"/>
    <xf numFmtId="0" fontId="8" fillId="12" borderId="24" xfId="0" applyFont="1" applyFill="1" applyBorder="1"/>
    <xf numFmtId="0" fontId="8" fillId="12" borderId="22" xfId="0" applyFont="1" applyFill="1" applyBorder="1"/>
    <xf numFmtId="0" fontId="8" fillId="11" borderId="24" xfId="0" applyFont="1" applyFill="1" applyBorder="1"/>
    <xf numFmtId="0" fontId="0" fillId="13" borderId="0" xfId="0" applyFill="1" applyAlignment="1">
      <alignment horizontal="center"/>
    </xf>
    <xf numFmtId="0" fontId="0" fillId="13" borderId="0" xfId="0" quotePrefix="1" applyFill="1"/>
    <xf numFmtId="0" fontId="0" fillId="13" borderId="0" xfId="0" applyFill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Normal="100" workbookViewId="0"/>
  </sheetViews>
  <sheetFormatPr defaultRowHeight="12.75" x14ac:dyDescent="0.2"/>
  <cols>
    <col min="1" max="1" width="14.140625" style="1" bestFit="1" customWidth="1"/>
    <col min="2" max="2" width="19.5703125" style="1" bestFit="1" customWidth="1"/>
    <col min="3" max="3" width="10.140625" style="1" bestFit="1" customWidth="1"/>
    <col min="4" max="4" width="26.140625" style="1" bestFit="1" customWidth="1"/>
    <col min="5" max="5" width="21.5703125" style="1" bestFit="1" customWidth="1"/>
    <col min="6" max="6" width="8.85546875" style="1" bestFit="1" customWidth="1"/>
    <col min="7" max="7" width="6.7109375" style="1" bestFit="1" customWidth="1"/>
    <col min="8" max="11" width="12.7109375" style="2" bestFit="1" customWidth="1"/>
    <col min="12" max="12" width="19.5703125" style="2" bestFit="1" customWidth="1"/>
    <col min="13" max="16384" width="9.140625" style="1"/>
  </cols>
  <sheetData>
    <row r="1" spans="1:12" ht="15.75" x14ac:dyDescent="0.25">
      <c r="B1" s="3" t="s">
        <v>106</v>
      </c>
      <c r="C1" s="4"/>
      <c r="D1" s="5"/>
      <c r="E1" s="4"/>
      <c r="F1" s="4"/>
      <c r="G1" s="4"/>
      <c r="H1" s="6"/>
      <c r="I1" s="6"/>
      <c r="J1" s="6"/>
      <c r="K1" s="6"/>
      <c r="L1" s="6"/>
    </row>
    <row r="2" spans="1:12" x14ac:dyDescent="0.2">
      <c r="B2" s="7" t="s">
        <v>105</v>
      </c>
      <c r="C2" s="4"/>
      <c r="D2" s="5"/>
      <c r="E2" s="4"/>
      <c r="F2" s="4"/>
      <c r="G2" s="4"/>
      <c r="H2" s="6"/>
      <c r="I2" s="6"/>
      <c r="J2" s="6"/>
      <c r="K2" s="6"/>
      <c r="L2" s="6"/>
    </row>
    <row r="4" spans="1:12" s="8" customFormat="1" ht="16.5" thickBot="1" x14ac:dyDescent="0.3">
      <c r="A4" s="9" t="s">
        <v>107</v>
      </c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1" t="s">
        <v>6</v>
      </c>
      <c r="I4" s="11" t="s">
        <v>11</v>
      </c>
      <c r="J4" s="11" t="s">
        <v>12</v>
      </c>
      <c r="K4" s="11" t="s">
        <v>13</v>
      </c>
      <c r="L4" s="12" t="s">
        <v>7</v>
      </c>
    </row>
    <row r="5" spans="1:12" x14ac:dyDescent="0.2">
      <c r="A5" s="13">
        <v>110</v>
      </c>
      <c r="B5" s="13" t="s">
        <v>93</v>
      </c>
      <c r="C5" s="14" t="s">
        <v>92</v>
      </c>
      <c r="D5" s="14" t="s">
        <v>91</v>
      </c>
      <c r="E5" s="14" t="s">
        <v>134</v>
      </c>
      <c r="F5" s="14" t="s">
        <v>22</v>
      </c>
      <c r="G5" s="14">
        <v>54843</v>
      </c>
      <c r="H5" s="15">
        <v>58952</v>
      </c>
      <c r="I5" s="15">
        <v>51877</v>
      </c>
      <c r="J5" s="15">
        <v>70742</v>
      </c>
      <c r="K5" s="15">
        <v>72038.850000000006</v>
      </c>
      <c r="L5" s="16">
        <f t="shared" ref="L5:L29" si="0">SUM(H5:K5)</f>
        <v>253609.85</v>
      </c>
    </row>
    <row r="6" spans="1:12" x14ac:dyDescent="0.2">
      <c r="A6" s="17">
        <v>111</v>
      </c>
      <c r="B6" s="17" t="s">
        <v>29</v>
      </c>
      <c r="C6" s="18" t="s">
        <v>28</v>
      </c>
      <c r="D6" s="18" t="s">
        <v>27</v>
      </c>
      <c r="E6" s="18" t="s">
        <v>110</v>
      </c>
      <c r="F6" s="18" t="s">
        <v>26</v>
      </c>
      <c r="G6" s="18">
        <v>72369</v>
      </c>
      <c r="H6" s="19">
        <v>117737</v>
      </c>
      <c r="I6" s="19">
        <v>44127</v>
      </c>
      <c r="J6" s="19">
        <v>114853</v>
      </c>
      <c r="K6" s="19">
        <v>25979</v>
      </c>
      <c r="L6" s="20">
        <f t="shared" si="0"/>
        <v>302696</v>
      </c>
    </row>
    <row r="7" spans="1:12" x14ac:dyDescent="0.2">
      <c r="A7" s="13">
        <v>119</v>
      </c>
      <c r="B7" s="13" t="s">
        <v>86</v>
      </c>
      <c r="C7" s="14" t="s">
        <v>85</v>
      </c>
      <c r="D7" s="14" t="s">
        <v>84</v>
      </c>
      <c r="E7" s="14" t="s">
        <v>111</v>
      </c>
      <c r="F7" s="14" t="s">
        <v>9</v>
      </c>
      <c r="G7" s="14">
        <v>14221</v>
      </c>
      <c r="H7" s="15">
        <v>99000</v>
      </c>
      <c r="I7" s="15">
        <v>87636</v>
      </c>
      <c r="J7" s="15">
        <v>119504</v>
      </c>
      <c r="K7" s="15">
        <v>121313.4</v>
      </c>
      <c r="L7" s="16">
        <f t="shared" si="0"/>
        <v>427453.4</v>
      </c>
    </row>
    <row r="8" spans="1:12" x14ac:dyDescent="0.2">
      <c r="A8" s="17">
        <v>122</v>
      </c>
      <c r="B8" s="17" t="s">
        <v>63</v>
      </c>
      <c r="C8" s="18" t="s">
        <v>62</v>
      </c>
      <c r="D8" s="18" t="s">
        <v>61</v>
      </c>
      <c r="E8" s="18" t="s">
        <v>112</v>
      </c>
      <c r="F8" s="18" t="s">
        <v>60</v>
      </c>
      <c r="G8" s="18">
        <v>56045</v>
      </c>
      <c r="H8" s="19">
        <v>99587</v>
      </c>
      <c r="I8" s="19">
        <v>87636</v>
      </c>
      <c r="J8" s="19">
        <v>119504</v>
      </c>
      <c r="K8" s="19">
        <v>121694.95</v>
      </c>
      <c r="L8" s="20">
        <f t="shared" si="0"/>
        <v>428421.95</v>
      </c>
    </row>
    <row r="9" spans="1:12" x14ac:dyDescent="0.2">
      <c r="A9" s="13">
        <v>127</v>
      </c>
      <c r="B9" s="13" t="s">
        <v>97</v>
      </c>
      <c r="C9" s="14" t="s">
        <v>96</v>
      </c>
      <c r="D9" s="14" t="s">
        <v>95</v>
      </c>
      <c r="E9" s="14" t="s">
        <v>113</v>
      </c>
      <c r="F9" s="14" t="s">
        <v>94</v>
      </c>
      <c r="G9" s="14">
        <v>21536</v>
      </c>
      <c r="H9" s="15">
        <v>25000</v>
      </c>
      <c r="I9" s="15">
        <v>22788</v>
      </c>
      <c r="J9" s="15">
        <v>31075</v>
      </c>
      <c r="K9" s="15">
        <v>31062.2</v>
      </c>
      <c r="L9" s="16">
        <f t="shared" si="0"/>
        <v>109925.2</v>
      </c>
    </row>
    <row r="10" spans="1:12" x14ac:dyDescent="0.2">
      <c r="A10" s="17">
        <v>131</v>
      </c>
      <c r="B10" s="17" t="s">
        <v>40</v>
      </c>
      <c r="C10" s="18" t="s">
        <v>39</v>
      </c>
      <c r="D10" s="18" t="s">
        <v>38</v>
      </c>
      <c r="E10" s="18" t="s">
        <v>114</v>
      </c>
      <c r="F10" s="18" t="s">
        <v>37</v>
      </c>
      <c r="G10" s="18">
        <v>63665</v>
      </c>
      <c r="H10" s="19">
        <v>75904</v>
      </c>
      <c r="I10" s="19">
        <v>76636</v>
      </c>
      <c r="J10" s="19">
        <v>73723</v>
      </c>
      <c r="K10" s="19">
        <v>111501</v>
      </c>
      <c r="L10" s="20">
        <f t="shared" si="0"/>
        <v>337764</v>
      </c>
    </row>
    <row r="11" spans="1:12" x14ac:dyDescent="0.2">
      <c r="A11" s="13">
        <v>148</v>
      </c>
      <c r="B11" s="13" t="s">
        <v>33</v>
      </c>
      <c r="C11" s="14" t="s">
        <v>32</v>
      </c>
      <c r="D11" s="14" t="s">
        <v>31</v>
      </c>
      <c r="E11" s="14" t="s">
        <v>115</v>
      </c>
      <c r="F11" s="14" t="s">
        <v>30</v>
      </c>
      <c r="G11" s="14">
        <v>37341</v>
      </c>
      <c r="H11" s="15">
        <v>74803</v>
      </c>
      <c r="I11" s="15">
        <v>90564</v>
      </c>
      <c r="J11" s="15">
        <v>120309</v>
      </c>
      <c r="K11" s="15">
        <v>89864</v>
      </c>
      <c r="L11" s="16">
        <f t="shared" si="0"/>
        <v>375540</v>
      </c>
    </row>
    <row r="12" spans="1:12" x14ac:dyDescent="0.2">
      <c r="A12" s="17">
        <v>157</v>
      </c>
      <c r="B12" s="17" t="s">
        <v>44</v>
      </c>
      <c r="C12" s="18" t="s">
        <v>43</v>
      </c>
      <c r="D12" s="18" t="s">
        <v>42</v>
      </c>
      <c r="E12" s="18" t="s">
        <v>116</v>
      </c>
      <c r="F12" s="18" t="s">
        <v>41</v>
      </c>
      <c r="G12" s="18">
        <v>15077</v>
      </c>
      <c r="H12" s="19">
        <v>51585</v>
      </c>
      <c r="I12" s="19">
        <v>78033</v>
      </c>
      <c r="J12" s="19">
        <v>48219</v>
      </c>
      <c r="K12" s="19">
        <v>127242</v>
      </c>
      <c r="L12" s="20">
        <f t="shared" si="0"/>
        <v>305079</v>
      </c>
    </row>
    <row r="13" spans="1:12" x14ac:dyDescent="0.2">
      <c r="A13" s="13">
        <v>166</v>
      </c>
      <c r="B13" s="13" t="s">
        <v>69</v>
      </c>
      <c r="C13" s="14" t="s">
        <v>68</v>
      </c>
      <c r="D13" s="14" t="s">
        <v>67</v>
      </c>
      <c r="E13" s="14" t="s">
        <v>117</v>
      </c>
      <c r="F13" s="14" t="s">
        <v>60</v>
      </c>
      <c r="G13" s="14">
        <v>55413</v>
      </c>
      <c r="H13" s="15">
        <v>109876</v>
      </c>
      <c r="I13" s="15">
        <v>96690</v>
      </c>
      <c r="J13" s="15">
        <v>131851</v>
      </c>
      <c r="K13" s="15">
        <v>134267.9</v>
      </c>
      <c r="L13" s="16">
        <f t="shared" si="0"/>
        <v>472684.9</v>
      </c>
    </row>
    <row r="14" spans="1:12" x14ac:dyDescent="0.2">
      <c r="A14" s="17">
        <v>190</v>
      </c>
      <c r="B14" s="17" t="s">
        <v>25</v>
      </c>
      <c r="C14" s="18" t="s">
        <v>24</v>
      </c>
      <c r="D14" s="18" t="s">
        <v>23</v>
      </c>
      <c r="E14" s="18" t="s">
        <v>118</v>
      </c>
      <c r="F14" s="18" t="s">
        <v>22</v>
      </c>
      <c r="G14" s="18">
        <v>53910</v>
      </c>
      <c r="H14" s="19">
        <v>51382</v>
      </c>
      <c r="I14" s="19">
        <v>38378</v>
      </c>
      <c r="J14" s="19">
        <v>21395</v>
      </c>
      <c r="K14" s="19">
        <v>45465</v>
      </c>
      <c r="L14" s="20">
        <f t="shared" si="0"/>
        <v>156620</v>
      </c>
    </row>
    <row r="15" spans="1:12" x14ac:dyDescent="0.2">
      <c r="A15" s="13">
        <v>191</v>
      </c>
      <c r="B15" s="13" t="s">
        <v>55</v>
      </c>
      <c r="C15" s="14" t="s">
        <v>54</v>
      </c>
      <c r="D15" s="14" t="s">
        <v>53</v>
      </c>
      <c r="E15" s="14" t="s">
        <v>119</v>
      </c>
      <c r="F15" s="14" t="s">
        <v>52</v>
      </c>
      <c r="G15" s="14">
        <v>51025</v>
      </c>
      <c r="H15" s="15">
        <v>52823</v>
      </c>
      <c r="I15" s="15">
        <v>95300</v>
      </c>
      <c r="J15" s="15">
        <v>120392</v>
      </c>
      <c r="K15" s="15">
        <v>111844</v>
      </c>
      <c r="L15" s="16">
        <f t="shared" si="0"/>
        <v>380359</v>
      </c>
    </row>
    <row r="16" spans="1:12" x14ac:dyDescent="0.2">
      <c r="A16" s="17">
        <v>241</v>
      </c>
      <c r="B16" s="17" t="s">
        <v>104</v>
      </c>
      <c r="C16" s="18" t="s">
        <v>103</v>
      </c>
      <c r="D16" s="18" t="s">
        <v>102</v>
      </c>
      <c r="E16" s="18" t="s">
        <v>120</v>
      </c>
      <c r="F16" s="18" t="s">
        <v>101</v>
      </c>
      <c r="G16" s="18">
        <v>46221</v>
      </c>
      <c r="H16" s="19">
        <v>58952</v>
      </c>
      <c r="I16" s="19">
        <v>51877</v>
      </c>
      <c r="J16" s="19">
        <v>70742</v>
      </c>
      <c r="K16" s="19">
        <v>72038.850000000006</v>
      </c>
      <c r="L16" s="20">
        <f t="shared" si="0"/>
        <v>253609.85</v>
      </c>
    </row>
    <row r="17" spans="1:12" x14ac:dyDescent="0.2">
      <c r="A17" s="13">
        <v>252</v>
      </c>
      <c r="B17" s="13" t="s">
        <v>83</v>
      </c>
      <c r="C17" s="14" t="s">
        <v>82</v>
      </c>
      <c r="D17" s="14" t="s">
        <v>81</v>
      </c>
      <c r="E17" s="14" t="s">
        <v>121</v>
      </c>
      <c r="F17" s="14" t="s">
        <v>80</v>
      </c>
      <c r="G17" s="14">
        <v>4441</v>
      </c>
      <c r="H17" s="15">
        <v>35698</v>
      </c>
      <c r="I17" s="15">
        <v>31414</v>
      </c>
      <c r="J17" s="15">
        <v>42837</v>
      </c>
      <c r="K17" s="15">
        <v>43622.8</v>
      </c>
      <c r="L17" s="16">
        <f t="shared" si="0"/>
        <v>153571.79999999999</v>
      </c>
    </row>
    <row r="18" spans="1:12" x14ac:dyDescent="0.2">
      <c r="A18" s="17">
        <v>305</v>
      </c>
      <c r="B18" s="17" t="s">
        <v>36</v>
      </c>
      <c r="C18" s="18" t="s">
        <v>35</v>
      </c>
      <c r="D18" s="18" t="s">
        <v>34</v>
      </c>
      <c r="E18" s="18" t="s">
        <v>122</v>
      </c>
      <c r="F18" s="18" t="s">
        <v>10</v>
      </c>
      <c r="G18" s="18">
        <v>33527</v>
      </c>
      <c r="H18" s="19">
        <v>132132</v>
      </c>
      <c r="I18" s="19">
        <v>38304</v>
      </c>
      <c r="J18" s="19">
        <v>121211</v>
      </c>
      <c r="K18" s="19">
        <v>52087</v>
      </c>
      <c r="L18" s="20">
        <f t="shared" si="0"/>
        <v>343734</v>
      </c>
    </row>
    <row r="19" spans="1:12" x14ac:dyDescent="0.2">
      <c r="A19" s="13">
        <v>308</v>
      </c>
      <c r="B19" s="13" t="s">
        <v>17</v>
      </c>
      <c r="C19" s="14" t="s">
        <v>16</v>
      </c>
      <c r="D19" s="14" t="s">
        <v>15</v>
      </c>
      <c r="E19" s="14" t="s">
        <v>123</v>
      </c>
      <c r="F19" s="14" t="s">
        <v>14</v>
      </c>
      <c r="G19" s="14">
        <v>71040</v>
      </c>
      <c r="H19" s="15">
        <v>94010</v>
      </c>
      <c r="I19" s="15">
        <v>133703</v>
      </c>
      <c r="J19" s="15">
        <v>26381</v>
      </c>
      <c r="K19" s="15">
        <v>65252</v>
      </c>
      <c r="L19" s="16">
        <f t="shared" si="0"/>
        <v>319346</v>
      </c>
    </row>
    <row r="20" spans="1:12" x14ac:dyDescent="0.2">
      <c r="A20" s="17">
        <v>312</v>
      </c>
      <c r="B20" s="17" t="s">
        <v>79</v>
      </c>
      <c r="C20" s="18" t="s">
        <v>78</v>
      </c>
      <c r="D20" s="18" t="s">
        <v>77</v>
      </c>
      <c r="E20" s="18" t="s">
        <v>124</v>
      </c>
      <c r="F20" s="18" t="s">
        <v>22</v>
      </c>
      <c r="G20" s="18">
        <v>53553</v>
      </c>
      <c r="H20" s="19">
        <v>55000</v>
      </c>
      <c r="I20" s="19">
        <v>11041</v>
      </c>
      <c r="J20" s="19">
        <v>15056</v>
      </c>
      <c r="K20" s="19">
        <v>15332.2</v>
      </c>
      <c r="L20" s="20">
        <f t="shared" si="0"/>
        <v>96429.2</v>
      </c>
    </row>
    <row r="21" spans="1:12" x14ac:dyDescent="0.2">
      <c r="A21" s="13">
        <v>330</v>
      </c>
      <c r="B21" s="13" t="s">
        <v>73</v>
      </c>
      <c r="C21" s="14" t="s">
        <v>72</v>
      </c>
      <c r="D21" s="14" t="s">
        <v>71</v>
      </c>
      <c r="E21" s="14" t="s">
        <v>125</v>
      </c>
      <c r="F21" s="14" t="s">
        <v>70</v>
      </c>
      <c r="G21" s="14">
        <v>98168</v>
      </c>
      <c r="H21" s="15">
        <v>99587</v>
      </c>
      <c r="I21" s="15">
        <v>87636</v>
      </c>
      <c r="J21" s="15">
        <v>119504</v>
      </c>
      <c r="K21" s="15">
        <v>121694.95</v>
      </c>
      <c r="L21" s="16">
        <f t="shared" si="0"/>
        <v>428421.95</v>
      </c>
    </row>
    <row r="22" spans="1:12" x14ac:dyDescent="0.2">
      <c r="A22" s="17">
        <v>349</v>
      </c>
      <c r="B22" s="17" t="s">
        <v>76</v>
      </c>
      <c r="C22" s="18" t="s">
        <v>75</v>
      </c>
      <c r="D22" s="18" t="s">
        <v>74</v>
      </c>
      <c r="E22" s="18" t="s">
        <v>126</v>
      </c>
      <c r="F22" s="18" t="s">
        <v>22</v>
      </c>
      <c r="G22" s="18">
        <v>54977</v>
      </c>
      <c r="H22" s="19">
        <v>87654</v>
      </c>
      <c r="I22" s="19">
        <v>77135</v>
      </c>
      <c r="J22" s="19">
        <v>105184</v>
      </c>
      <c r="K22" s="19">
        <v>107112.85</v>
      </c>
      <c r="L22" s="20">
        <f t="shared" si="0"/>
        <v>377085.85</v>
      </c>
    </row>
    <row r="23" spans="1:12" x14ac:dyDescent="0.2">
      <c r="A23" s="13">
        <v>362</v>
      </c>
      <c r="B23" s="13" t="s">
        <v>48</v>
      </c>
      <c r="C23" s="14" t="s">
        <v>47</v>
      </c>
      <c r="D23" s="14" t="s">
        <v>46</v>
      </c>
      <c r="E23" s="14" t="s">
        <v>127</v>
      </c>
      <c r="F23" s="14" t="s">
        <v>45</v>
      </c>
      <c r="G23" s="14">
        <v>3846</v>
      </c>
      <c r="H23" s="15">
        <v>127284</v>
      </c>
      <c r="I23" s="15">
        <v>32859</v>
      </c>
      <c r="J23" s="15">
        <v>32119</v>
      </c>
      <c r="K23" s="15">
        <v>28872</v>
      </c>
      <c r="L23" s="16">
        <f t="shared" si="0"/>
        <v>221134</v>
      </c>
    </row>
    <row r="24" spans="1:12" x14ac:dyDescent="0.2">
      <c r="A24" s="17">
        <v>378</v>
      </c>
      <c r="B24" s="17" t="s">
        <v>90</v>
      </c>
      <c r="C24" s="18" t="s">
        <v>89</v>
      </c>
      <c r="D24" s="18" t="s">
        <v>88</v>
      </c>
      <c r="E24" s="18" t="s">
        <v>128</v>
      </c>
      <c r="F24" s="18" t="s">
        <v>87</v>
      </c>
      <c r="G24" s="18">
        <v>29745</v>
      </c>
      <c r="H24" s="19">
        <v>99000</v>
      </c>
      <c r="I24" s="19">
        <v>87636</v>
      </c>
      <c r="J24" s="19">
        <v>119504</v>
      </c>
      <c r="K24" s="19">
        <v>121313.4</v>
      </c>
      <c r="L24" s="20">
        <f t="shared" si="0"/>
        <v>427453.4</v>
      </c>
    </row>
    <row r="25" spans="1:12" x14ac:dyDescent="0.2">
      <c r="A25" s="13">
        <v>467</v>
      </c>
      <c r="B25" s="13" t="s">
        <v>51</v>
      </c>
      <c r="C25" s="14" t="s">
        <v>50</v>
      </c>
      <c r="D25" s="14" t="s">
        <v>49</v>
      </c>
      <c r="E25" s="14" t="s">
        <v>129</v>
      </c>
      <c r="F25" s="14" t="s">
        <v>41</v>
      </c>
      <c r="G25" s="14">
        <v>17329</v>
      </c>
      <c r="H25" s="15">
        <v>60865</v>
      </c>
      <c r="I25" s="15">
        <v>83166</v>
      </c>
      <c r="J25" s="15">
        <v>23205</v>
      </c>
      <c r="K25" s="15">
        <v>127230</v>
      </c>
      <c r="L25" s="16">
        <f t="shared" si="0"/>
        <v>294466</v>
      </c>
    </row>
    <row r="26" spans="1:12" x14ac:dyDescent="0.2">
      <c r="A26" s="17">
        <v>480</v>
      </c>
      <c r="B26" s="17" t="s">
        <v>59</v>
      </c>
      <c r="C26" s="18" t="s">
        <v>58</v>
      </c>
      <c r="D26" s="18" t="s">
        <v>57</v>
      </c>
      <c r="E26" s="18" t="s">
        <v>130</v>
      </c>
      <c r="F26" s="18" t="s">
        <v>56</v>
      </c>
      <c r="G26" s="18">
        <v>25164</v>
      </c>
      <c r="H26" s="19">
        <v>131048</v>
      </c>
      <c r="I26" s="19">
        <v>101362</v>
      </c>
      <c r="J26" s="19">
        <v>132227</v>
      </c>
      <c r="K26" s="19">
        <v>43195</v>
      </c>
      <c r="L26" s="20">
        <f t="shared" si="0"/>
        <v>407832</v>
      </c>
    </row>
    <row r="27" spans="1:12" x14ac:dyDescent="0.2">
      <c r="A27" s="13">
        <v>482</v>
      </c>
      <c r="B27" s="13" t="s">
        <v>66</v>
      </c>
      <c r="C27" s="14" t="s">
        <v>65</v>
      </c>
      <c r="D27" s="14" t="s">
        <v>64</v>
      </c>
      <c r="E27" s="14" t="s">
        <v>131</v>
      </c>
      <c r="F27" s="14" t="s">
        <v>14</v>
      </c>
      <c r="G27" s="14">
        <v>70426</v>
      </c>
      <c r="H27" s="15">
        <v>87654</v>
      </c>
      <c r="I27" s="15">
        <v>77135</v>
      </c>
      <c r="J27" s="15">
        <v>105184</v>
      </c>
      <c r="K27" s="15">
        <v>107112.85</v>
      </c>
      <c r="L27" s="16">
        <f t="shared" si="0"/>
        <v>377085.85</v>
      </c>
    </row>
    <row r="28" spans="1:12" x14ac:dyDescent="0.2">
      <c r="A28" s="17">
        <v>500</v>
      </c>
      <c r="B28" s="17" t="s">
        <v>100</v>
      </c>
      <c r="C28" s="18" t="s">
        <v>99</v>
      </c>
      <c r="D28" s="18" t="s">
        <v>98</v>
      </c>
      <c r="E28" s="18" t="s">
        <v>132</v>
      </c>
      <c r="F28" s="18" t="s">
        <v>8</v>
      </c>
      <c r="G28" s="18">
        <v>94066</v>
      </c>
      <c r="H28" s="19">
        <v>35698</v>
      </c>
      <c r="I28" s="19">
        <v>31414</v>
      </c>
      <c r="J28" s="19">
        <v>42837</v>
      </c>
      <c r="K28" s="19">
        <v>43622.8</v>
      </c>
      <c r="L28" s="20">
        <f t="shared" si="0"/>
        <v>153571.79999999999</v>
      </c>
    </row>
    <row r="29" spans="1:12" x14ac:dyDescent="0.2">
      <c r="A29" s="13">
        <v>500</v>
      </c>
      <c r="B29" s="13" t="s">
        <v>21</v>
      </c>
      <c r="C29" s="14" t="s">
        <v>20</v>
      </c>
      <c r="D29" s="14" t="s">
        <v>19</v>
      </c>
      <c r="E29" s="14" t="s">
        <v>133</v>
      </c>
      <c r="F29" s="14" t="s">
        <v>18</v>
      </c>
      <c r="G29" s="14">
        <v>62801</v>
      </c>
      <c r="H29" s="15">
        <v>62632</v>
      </c>
      <c r="I29" s="15">
        <v>25349</v>
      </c>
      <c r="J29" s="15">
        <v>54851</v>
      </c>
      <c r="K29" s="15">
        <v>115855</v>
      </c>
      <c r="L29" s="16">
        <f t="shared" si="0"/>
        <v>258687</v>
      </c>
    </row>
  </sheetData>
  <sortState ref="A5:L29">
    <sortCondition ref="A9"/>
  </sortState>
  <phoneticPr fontId="0" type="noConversion"/>
  <printOptions gridLinesSet="0"/>
  <pageMargins left="0.75" right="0.75" top="1" bottom="1" header="0.5" footer="0.5"/>
  <pageSetup orientation="landscape" horizontalDpi="4294967292" verticalDpi="4294967292" r:id="rId1"/>
  <headerFooter alignWithMargins="0">
    <oddHeader>&amp;f</oddHeader>
    <oddFooter>Page &amp;p</oddFooter>
  </headerFooter>
  <ignoredErrors>
    <ignoredError sqref="L5:L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Normal="100" workbookViewId="0">
      <selection activeCell="D32" sqref="D32"/>
    </sheetView>
  </sheetViews>
  <sheetFormatPr defaultRowHeight="12.75" x14ac:dyDescent="0.2"/>
  <cols>
    <col min="1" max="1" width="14.85546875" bestFit="1" customWidth="1"/>
    <col min="2" max="2" width="18.5703125" bestFit="1" customWidth="1"/>
    <col min="4" max="4" width="16.42578125" customWidth="1"/>
    <col min="5" max="5" width="15" customWidth="1"/>
    <col min="7" max="7" width="4" customWidth="1"/>
    <col min="8" max="8" width="26.5703125" customWidth="1"/>
    <col min="9" max="9" width="15.5703125" bestFit="1" customWidth="1"/>
  </cols>
  <sheetData>
    <row r="1" spans="1:9" x14ac:dyDescent="0.2">
      <c r="A1" s="57" t="s">
        <v>135</v>
      </c>
      <c r="B1" s="57"/>
      <c r="D1" s="58" t="s">
        <v>136</v>
      </c>
      <c r="E1" s="58"/>
      <c r="H1" s="56" t="s">
        <v>137</v>
      </c>
      <c r="I1" s="56"/>
    </row>
    <row r="2" spans="1:9" x14ac:dyDescent="0.2">
      <c r="A2" s="23" t="s">
        <v>108</v>
      </c>
      <c r="B2" s="28">
        <v>110</v>
      </c>
      <c r="D2" s="30" t="s">
        <v>108</v>
      </c>
      <c r="E2" s="31">
        <v>110</v>
      </c>
      <c r="H2" s="38" t="s">
        <v>108</v>
      </c>
      <c r="I2" s="39" t="s">
        <v>109</v>
      </c>
    </row>
    <row r="3" spans="1:9" x14ac:dyDescent="0.2">
      <c r="A3" s="24" t="s">
        <v>0</v>
      </c>
      <c r="B3" s="25" t="str">
        <f>VLOOKUP($B$2,Database1,2,FALSE)</f>
        <v>Mcinnis</v>
      </c>
      <c r="D3" s="32" t="s">
        <v>6</v>
      </c>
      <c r="E3" s="34">
        <f>VLOOKUP($E$2,Database1,8,FALSE)</f>
        <v>58952</v>
      </c>
      <c r="H3" s="40" t="s">
        <v>0</v>
      </c>
      <c r="I3" s="41" t="str">
        <f>VLOOKUP($B$2,Database1,2,FALSE)</f>
        <v>Mcinnis</v>
      </c>
    </row>
    <row r="4" spans="1:9" x14ac:dyDescent="0.2">
      <c r="A4" s="26" t="s">
        <v>1</v>
      </c>
      <c r="B4" s="27" t="str">
        <f>VLOOKUP($B$2,Database1,3,FALSE)</f>
        <v>Garry</v>
      </c>
      <c r="D4" s="33" t="s">
        <v>11</v>
      </c>
      <c r="E4" s="35">
        <f>VLOOKUP($E$2,Database1,9,FALSE)</f>
        <v>51877</v>
      </c>
      <c r="H4" s="42" t="s">
        <v>1</v>
      </c>
      <c r="I4" s="43" t="str">
        <f>VLOOKUP($B$2,Database1,3,FALSE)</f>
        <v>Garry</v>
      </c>
    </row>
    <row r="5" spans="1:9" x14ac:dyDescent="0.2">
      <c r="A5" s="24" t="s">
        <v>2</v>
      </c>
      <c r="B5" s="25" t="str">
        <f>VLOOKUP($B$2,Database1,4,FALSE)</f>
        <v>130 Lake Road</v>
      </c>
      <c r="D5" s="32" t="s">
        <v>12</v>
      </c>
      <c r="E5" s="34">
        <f>VLOOKUP($E$2,Database1,10,FALSE)</f>
        <v>70742</v>
      </c>
      <c r="H5" s="37" t="s">
        <v>7</v>
      </c>
      <c r="I5" s="44">
        <f>VLOOKUP($E$2,Database1,12,FALSE)</f>
        <v>253609.85</v>
      </c>
    </row>
    <row r="6" spans="1:9" x14ac:dyDescent="0.2">
      <c r="A6" s="26" t="s">
        <v>3</v>
      </c>
      <c r="B6" s="27" t="str">
        <f>VLOOKUP($B$2,Database1,5,FALSE)</f>
        <v>North Woods Beach</v>
      </c>
      <c r="D6" s="33" t="s">
        <v>13</v>
      </c>
      <c r="E6" s="35">
        <f>VLOOKUP($E$2,Database1,11,FALSE)</f>
        <v>72038.850000000006</v>
      </c>
    </row>
    <row r="7" spans="1:9" x14ac:dyDescent="0.2">
      <c r="A7" s="24" t="s">
        <v>4</v>
      </c>
      <c r="B7" s="25" t="str">
        <f>VLOOKUP($B$2,Database1,6,FALSE)</f>
        <v>WI</v>
      </c>
      <c r="D7" s="29" t="s">
        <v>7</v>
      </c>
      <c r="E7" s="36">
        <f>VLOOKUP($E$2,Database1,12,FALSE)</f>
        <v>253609.85</v>
      </c>
    </row>
    <row r="8" spans="1:9" x14ac:dyDescent="0.2">
      <c r="A8" s="21" t="s">
        <v>5</v>
      </c>
      <c r="B8" s="22">
        <f>VLOOKUP($B$2,Database1,7,FALSE)</f>
        <v>54843</v>
      </c>
    </row>
    <row r="9" spans="1:9" x14ac:dyDescent="0.2">
      <c r="A9" s="1"/>
    </row>
    <row r="10" spans="1:9" x14ac:dyDescent="0.2">
      <c r="A10" s="1"/>
    </row>
    <row r="11" spans="1:9" x14ac:dyDescent="0.2">
      <c r="A11" s="57" t="s">
        <v>138</v>
      </c>
      <c r="B11" s="57"/>
      <c r="D11" s="57" t="s">
        <v>139</v>
      </c>
      <c r="E11" s="57"/>
    </row>
    <row r="12" spans="1:9" x14ac:dyDescent="0.2">
      <c r="A12" s="23" t="s">
        <v>108</v>
      </c>
      <c r="B12" s="28">
        <v>110</v>
      </c>
      <c r="D12" s="23" t="s">
        <v>108</v>
      </c>
      <c r="E12" s="28">
        <v>110</v>
      </c>
      <c r="H12" s="48" t="s">
        <v>145</v>
      </c>
      <c r="I12" s="49" t="s">
        <v>144</v>
      </c>
    </row>
    <row r="13" spans="1:9" x14ac:dyDescent="0.2">
      <c r="A13" s="24" t="s">
        <v>0</v>
      </c>
      <c r="B13" s="25" t="str">
        <f t="shared" ref="B13:B18" si="0">VLOOKUP($B$2,Database1,MATCH(A13,Categories,0),FALSE)</f>
        <v>Mcinnis</v>
      </c>
      <c r="D13" s="24" t="s">
        <v>0</v>
      </c>
      <c r="E13" s="25" t="str">
        <f t="shared" ref="E13:E18" si="1">IFERROR(VLOOKUP($B$2,Database1,MATCH(D13,Categories,0),FALSE),"")</f>
        <v>Mcinnis</v>
      </c>
      <c r="H13" s="50" t="s">
        <v>146</v>
      </c>
      <c r="I13" s="51" t="s">
        <v>107</v>
      </c>
    </row>
    <row r="14" spans="1:9" x14ac:dyDescent="0.2">
      <c r="A14" s="26" t="s">
        <v>4</v>
      </c>
      <c r="B14" s="27" t="str">
        <f t="shared" si="0"/>
        <v>WI</v>
      </c>
      <c r="D14" s="26" t="s">
        <v>4</v>
      </c>
      <c r="E14" s="27" t="str">
        <f t="shared" si="1"/>
        <v>WI</v>
      </c>
      <c r="H14" s="52" t="s">
        <v>147</v>
      </c>
      <c r="I14" s="47" t="s">
        <v>0</v>
      </c>
    </row>
    <row r="15" spans="1:9" x14ac:dyDescent="0.2">
      <c r="A15" s="24" t="s">
        <v>7</v>
      </c>
      <c r="B15" s="45">
        <f t="shared" si="0"/>
        <v>253609.85</v>
      </c>
      <c r="D15" s="24" t="s">
        <v>7</v>
      </c>
      <c r="E15" s="45">
        <f t="shared" si="1"/>
        <v>253609.85</v>
      </c>
      <c r="H15" s="50" t="s">
        <v>148</v>
      </c>
      <c r="I15" s="51" t="s">
        <v>1</v>
      </c>
    </row>
    <row r="16" spans="1:9" x14ac:dyDescent="0.2">
      <c r="A16" s="26"/>
      <c r="B16" s="27" t="e">
        <f t="shared" si="0"/>
        <v>#N/A</v>
      </c>
      <c r="D16" s="26"/>
      <c r="E16" s="27" t="str">
        <f t="shared" si="1"/>
        <v/>
      </c>
      <c r="H16" s="52" t="s">
        <v>149</v>
      </c>
      <c r="I16" s="47" t="s">
        <v>2</v>
      </c>
    </row>
    <row r="17" spans="1:9" x14ac:dyDescent="0.2">
      <c r="A17" s="24"/>
      <c r="B17" s="25" t="e">
        <f t="shared" si="0"/>
        <v>#N/A</v>
      </c>
      <c r="D17" s="24"/>
      <c r="E17" s="25" t="str">
        <f t="shared" si="1"/>
        <v/>
      </c>
      <c r="H17" s="50" t="s">
        <v>150</v>
      </c>
      <c r="I17" s="51" t="s">
        <v>3</v>
      </c>
    </row>
    <row r="18" spans="1:9" x14ac:dyDescent="0.2">
      <c r="A18" s="21"/>
      <c r="B18" s="22" t="e">
        <f t="shared" si="0"/>
        <v>#N/A</v>
      </c>
      <c r="D18" s="21"/>
      <c r="E18" s="22" t="str">
        <f t="shared" si="1"/>
        <v/>
      </c>
      <c r="H18" s="52" t="s">
        <v>151</v>
      </c>
      <c r="I18" s="47" t="s">
        <v>4</v>
      </c>
    </row>
    <row r="19" spans="1:9" x14ac:dyDescent="0.2">
      <c r="H19" s="50" t="s">
        <v>152</v>
      </c>
      <c r="I19" s="51" t="s">
        <v>5</v>
      </c>
    </row>
    <row r="20" spans="1:9" x14ac:dyDescent="0.2">
      <c r="A20" s="53" t="s">
        <v>142</v>
      </c>
      <c r="B20" s="54" t="s">
        <v>140</v>
      </c>
      <c r="C20" s="55"/>
      <c r="D20" s="55"/>
      <c r="E20" s="55"/>
      <c r="H20" s="52" t="s">
        <v>153</v>
      </c>
      <c r="I20" s="47" t="s">
        <v>6</v>
      </c>
    </row>
    <row r="21" spans="1:9" x14ac:dyDescent="0.2">
      <c r="A21" s="46"/>
      <c r="H21" s="50" t="s">
        <v>154</v>
      </c>
      <c r="I21" s="51" t="s">
        <v>11</v>
      </c>
    </row>
    <row r="22" spans="1:9" x14ac:dyDescent="0.2">
      <c r="A22" s="53" t="s">
        <v>143</v>
      </c>
      <c r="B22" s="54" t="s">
        <v>141</v>
      </c>
      <c r="C22" s="55"/>
      <c r="D22" s="55"/>
      <c r="E22" s="55"/>
      <c r="F22" s="55"/>
      <c r="H22" s="52" t="s">
        <v>155</v>
      </c>
      <c r="I22" s="47" t="s">
        <v>12</v>
      </c>
    </row>
    <row r="23" spans="1:9" x14ac:dyDescent="0.2">
      <c r="H23" s="50" t="s">
        <v>156</v>
      </c>
      <c r="I23" s="51" t="s">
        <v>13</v>
      </c>
    </row>
    <row r="24" spans="1:9" x14ac:dyDescent="0.2">
      <c r="H24" s="52" t="s">
        <v>157</v>
      </c>
      <c r="I24" s="47" t="s">
        <v>7</v>
      </c>
    </row>
    <row r="27" spans="1:9" x14ac:dyDescent="0.2">
      <c r="D27" s="57" t="s">
        <v>158</v>
      </c>
      <c r="E27" s="57"/>
    </row>
    <row r="28" spans="1:9" x14ac:dyDescent="0.2">
      <c r="D28" s="23" t="s">
        <v>108</v>
      </c>
      <c r="E28" s="28">
        <v>110</v>
      </c>
    </row>
    <row r="29" spans="1:9" x14ac:dyDescent="0.2">
      <c r="D29" s="24" t="s">
        <v>147</v>
      </c>
      <c r="E29" s="25" t="str">
        <f t="shared" ref="E29:E34" si="2">IFERROR(VLOOKUP($B$2,Database1,MATCH(VLOOKUP(D29,Names_Table,2,FALSE),Categories,0),FALSE),"")</f>
        <v>Mcinnis</v>
      </c>
    </row>
    <row r="30" spans="1:9" x14ac:dyDescent="0.2">
      <c r="D30" s="26" t="s">
        <v>151</v>
      </c>
      <c r="E30" s="27" t="str">
        <f t="shared" si="2"/>
        <v>WI</v>
      </c>
    </row>
    <row r="31" spans="1:9" x14ac:dyDescent="0.2">
      <c r="D31" s="24" t="s">
        <v>157</v>
      </c>
      <c r="E31" s="45">
        <f t="shared" si="2"/>
        <v>253609.85</v>
      </c>
    </row>
    <row r="32" spans="1:9" x14ac:dyDescent="0.2">
      <c r="D32" s="26"/>
      <c r="E32" s="27" t="str">
        <f t="shared" si="2"/>
        <v/>
      </c>
    </row>
    <row r="33" spans="1:8" x14ac:dyDescent="0.2">
      <c r="D33" s="24"/>
      <c r="E33" s="25" t="str">
        <f t="shared" si="2"/>
        <v/>
      </c>
    </row>
    <row r="34" spans="1:8" x14ac:dyDescent="0.2">
      <c r="D34" s="21"/>
      <c r="E34" s="22" t="str">
        <f t="shared" si="2"/>
        <v/>
      </c>
    </row>
    <row r="36" spans="1:8" x14ac:dyDescent="0.2">
      <c r="A36" s="53" t="s">
        <v>160</v>
      </c>
      <c r="B36" s="54" t="s">
        <v>159</v>
      </c>
      <c r="C36" s="55"/>
      <c r="D36" s="55"/>
      <c r="E36" s="55"/>
      <c r="F36" s="55"/>
      <c r="G36" s="55"/>
      <c r="H36" s="55"/>
    </row>
  </sheetData>
  <mergeCells count="6">
    <mergeCell ref="H1:I1"/>
    <mergeCell ref="D27:E27"/>
    <mergeCell ref="A1:B1"/>
    <mergeCell ref="D1:E1"/>
    <mergeCell ref="D11:E11"/>
    <mergeCell ref="A11:B11"/>
  </mergeCells>
  <dataValidations count="2">
    <dataValidation type="list" allowBlank="1" showInputMessage="1" showErrorMessage="1" sqref="D13:D18 A13:A18">
      <formula1>Categories</formula1>
    </dataValidation>
    <dataValidation type="list" allowBlank="1" showInputMessage="1" showErrorMessage="1" sqref="D29:D34">
      <formula1>UserDisplayed_Names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REPS</vt:lpstr>
      <vt:lpstr>VLOOKUP with MATCH</vt:lpstr>
      <vt:lpstr>Categories</vt:lpstr>
      <vt:lpstr>Database1</vt:lpstr>
      <vt:lpstr>Names_Table</vt:lpstr>
      <vt:lpstr>UserDisplayed_Names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Bryon Smedley</dc:creator>
  <cp:lastModifiedBy>Mynda</cp:lastModifiedBy>
  <dcterms:created xsi:type="dcterms:W3CDTF">2008-11-05T12:52:05Z</dcterms:created>
  <dcterms:modified xsi:type="dcterms:W3CDTF">2012-09-26T13:43:00Z</dcterms:modified>
</cp:coreProperties>
</file>